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lzim.n.sylejmani\Desktop\Buxheti 2026-2028\Buxheti 2026-2028 Materiali per Kuvend\Buxheti 2026 - 15.01.2025\"/>
    </mc:Choice>
  </mc:AlternateContent>
  <xr:revisionPtr revIDLastSave="0" documentId="13_ncr:1_{6ECB9FDF-C4A9-47F4-8417-BD693724D5A0}" xr6:coauthVersionLast="47" xr6:coauthVersionMax="47" xr10:uidLastSave="{00000000-0000-0000-0000-000000000000}"/>
  <bookViews>
    <workbookView xWindow="-120" yWindow="-120" windowWidth="29040" windowHeight="15720" xr2:uid="{CD784577-549A-4E56-82C6-A38D0A5D6F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G3" i="1"/>
  <c r="F3" i="1"/>
  <c r="H13" i="1"/>
  <c r="H43" i="1" s="1"/>
  <c r="G13" i="1"/>
  <c r="G43" i="1" s="1"/>
  <c r="F13" i="1"/>
  <c r="H44" i="1"/>
  <c r="G61" i="1"/>
  <c r="F60" i="1"/>
  <c r="F62" i="1" s="1"/>
  <c r="H59" i="1"/>
  <c r="L59" i="1" s="1"/>
  <c r="F58" i="1"/>
  <c r="L57" i="1"/>
  <c r="L56" i="1"/>
  <c r="L55" i="1"/>
  <c r="H54" i="1"/>
  <c r="L54" i="1" s="1"/>
  <c r="H53" i="1"/>
  <c r="G53" i="1"/>
  <c r="G51" i="1" s="1"/>
  <c r="G58" i="1" s="1"/>
  <c r="I52" i="1"/>
  <c r="H52" i="1"/>
  <c r="K51" i="1"/>
  <c r="K58" i="1" s="1"/>
  <c r="L49" i="1"/>
  <c r="G48" i="1"/>
  <c r="G47" i="1" s="1"/>
  <c r="K47" i="1"/>
  <c r="J47" i="1"/>
  <c r="I47" i="1"/>
  <c r="H47" i="1"/>
  <c r="F45" i="1"/>
  <c r="J44" i="1"/>
  <c r="J61" i="1" s="1"/>
  <c r="J62" i="1" s="1"/>
  <c r="J68" i="1" s="1"/>
  <c r="I44" i="1"/>
  <c r="I61" i="1" s="1"/>
  <c r="J43" i="1"/>
  <c r="H42" i="1"/>
  <c r="L42" i="1" s="1"/>
  <c r="K41" i="1"/>
  <c r="H41" i="1"/>
  <c r="L40" i="1"/>
  <c r="L39" i="1"/>
  <c r="L38" i="1"/>
  <c r="L37" i="1"/>
  <c r="L36" i="1"/>
  <c r="L35" i="1"/>
  <c r="L34" i="1"/>
  <c r="L33" i="1"/>
  <c r="H32" i="1"/>
  <c r="L32" i="1" s="1"/>
  <c r="K31" i="1"/>
  <c r="H31" i="1"/>
  <c r="L30" i="1"/>
  <c r="L29" i="1"/>
  <c r="L28" i="1"/>
  <c r="L27" i="1"/>
  <c r="L26" i="1"/>
  <c r="L25" i="1"/>
  <c r="L24" i="1"/>
  <c r="L23" i="1"/>
  <c r="L22" i="1"/>
  <c r="L21" i="1"/>
  <c r="L20" i="1"/>
  <c r="L19" i="1"/>
  <c r="K18" i="1"/>
  <c r="H18" i="1"/>
  <c r="K17" i="1"/>
  <c r="I17" i="1"/>
  <c r="H17" i="1"/>
  <c r="H14" i="1"/>
  <c r="L14" i="1" s="1"/>
  <c r="K13" i="1"/>
  <c r="L12" i="1"/>
  <c r="L11" i="1"/>
  <c r="L10" i="1"/>
  <c r="I9" i="1"/>
  <c r="L8" i="1"/>
  <c r="L7" i="1"/>
  <c r="J4" i="1"/>
  <c r="K43" i="1" l="1"/>
  <c r="J45" i="1"/>
  <c r="L31" i="1"/>
  <c r="L18" i="1"/>
  <c r="K44" i="1"/>
  <c r="K61" i="1" s="1"/>
  <c r="I43" i="1"/>
  <c r="I45" i="1" s="1"/>
  <c r="L53" i="1"/>
  <c r="L17" i="1"/>
  <c r="L9" i="1"/>
  <c r="L52" i="1"/>
  <c r="L4" i="1"/>
  <c r="L41" i="1"/>
  <c r="G45" i="1"/>
  <c r="H61" i="1"/>
  <c r="L61" i="1" s="1"/>
  <c r="K60" i="1"/>
  <c r="L48" i="1"/>
  <c r="L47" i="1" s="1"/>
  <c r="L3" i="1"/>
  <c r="L13" i="1"/>
  <c r="I51" i="1"/>
  <c r="I58" i="1" s="1"/>
  <c r="H51" i="1"/>
  <c r="L51" i="1" s="1"/>
  <c r="L58" i="1" s="1"/>
  <c r="L43" i="1" l="1"/>
  <c r="I60" i="1"/>
  <c r="I62" i="1" s="1"/>
  <c r="I68" i="1" s="1"/>
  <c r="K45" i="1"/>
  <c r="K62" i="1"/>
  <c r="K68" i="1" s="1"/>
  <c r="L44" i="1"/>
  <c r="G60" i="1"/>
  <c r="G62" i="1" s="1"/>
  <c r="G68" i="1" s="1"/>
  <c r="H45" i="1"/>
  <c r="H60" i="1"/>
  <c r="H62" i="1" s="1"/>
  <c r="H68" i="1" s="1"/>
  <c r="H58" i="1"/>
  <c r="L45" i="1" l="1"/>
  <c r="L60" i="1"/>
  <c r="L62" i="1" s="1"/>
  <c r="L63" i="1" s="1"/>
  <c r="L65" i="1" s="1"/>
</calcChain>
</file>

<file path=xl/sharedStrings.xml><?xml version="1.0" encoding="utf-8"?>
<sst xmlns="http://schemas.openxmlformats.org/spreadsheetml/2006/main" count="125" uniqueCount="60">
  <si>
    <t>KK PRIZREN (ADMINISTRATA E PERGJITHËSHME)</t>
  </si>
  <si>
    <t>Stafi 2026</t>
  </si>
  <si>
    <t>Pagat &amp;Meditjet</t>
  </si>
  <si>
    <t>Mallrat dhe sherbimet</t>
  </si>
  <si>
    <t>Sherbimet Komunale</t>
  </si>
  <si>
    <t>Subvencione &amp;transfere</t>
  </si>
  <si>
    <t>Investime Kapitale</t>
  </si>
  <si>
    <t>Totali</t>
  </si>
  <si>
    <t xml:space="preserve">Zyra e Kryetarit </t>
  </si>
  <si>
    <t>granti</t>
  </si>
  <si>
    <t>te hyrat</t>
  </si>
  <si>
    <t>hyrat</t>
  </si>
  <si>
    <t xml:space="preserve"> Asambleja Komunale</t>
  </si>
  <si>
    <t>Administrata dhe Personeli</t>
  </si>
  <si>
    <t>Inspeksioni</t>
  </si>
  <si>
    <t>Buxhet dhe financa (granti)</t>
  </si>
  <si>
    <t>Sherbimet PUBLIKE</t>
  </si>
  <si>
    <t>Emergjenca</t>
  </si>
  <si>
    <t>Zyra e Komuniteteve</t>
  </si>
  <si>
    <t>Bujqësi, Pylltari dhe Zhvillim Rural</t>
  </si>
  <si>
    <t xml:space="preserve">Zhvillim Ekonomik </t>
  </si>
  <si>
    <t xml:space="preserve">Kadastër dhe Gjeodezi </t>
  </si>
  <si>
    <t>Planifikimi Urban dhe Mjedis</t>
  </si>
  <si>
    <t>Kulturë, Rini dhe Sport</t>
  </si>
  <si>
    <t>TEATRI</t>
  </si>
  <si>
    <t xml:space="preserve">Sherbimet Sociale </t>
  </si>
  <si>
    <t>Sherbimet rezidenciale</t>
  </si>
  <si>
    <t>Administrata Shend.</t>
  </si>
  <si>
    <t>Administrata e Arsimit</t>
  </si>
  <si>
    <t>GRANTI I PERGJITHESHEM</t>
  </si>
  <si>
    <t>TE HYRAT</t>
  </si>
  <si>
    <t>Kujdesi primar shendetsor</t>
  </si>
  <si>
    <t>17A</t>
  </si>
  <si>
    <t>Shërbimet e kujdesit primar shendetsor (GRANTI I SHENDETSISE )</t>
  </si>
  <si>
    <t>TE HYRAT E SHENDETSISE</t>
  </si>
  <si>
    <t xml:space="preserve"> Arsim dhe shkencë</t>
  </si>
  <si>
    <t>18A</t>
  </si>
  <si>
    <t>Arsimi fillor</t>
  </si>
  <si>
    <t>18B</t>
  </si>
  <si>
    <t xml:space="preserve">Arsimi I mesem </t>
  </si>
  <si>
    <t>Arsimi parafillor  /Qerdhja e femijeve/</t>
  </si>
  <si>
    <t>Asistent per femije me nevoja te vecanta spec,IT;keshilltar</t>
  </si>
  <si>
    <t>pensionimet sipas ligjit; pagat jubilare</t>
  </si>
  <si>
    <t>Push.e lindjes</t>
  </si>
  <si>
    <t>GRANTI PER ARSIM</t>
  </si>
  <si>
    <t>TE HYRAT E ARSIMIT</t>
  </si>
  <si>
    <t xml:space="preserve">GJITHSEJ GRANTI </t>
  </si>
  <si>
    <t>GJITHSEJ TE HYRAT</t>
  </si>
  <si>
    <t>TOTALI   2026</t>
  </si>
  <si>
    <t>Buxheti sipas Qarkores 2026/02</t>
  </si>
  <si>
    <t>Huamrrja</t>
  </si>
  <si>
    <t xml:space="preserve">limitet </t>
  </si>
  <si>
    <t>Shperndarja e buxheti sipas Drejtorive</t>
  </si>
  <si>
    <t>1a</t>
  </si>
  <si>
    <t>5a</t>
  </si>
  <si>
    <t>1b</t>
  </si>
  <si>
    <t>4a</t>
  </si>
  <si>
    <t>11a</t>
  </si>
  <si>
    <t>Tatimi në prone</t>
  </si>
  <si>
    <t>Drejtoria e pronës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</si>
</sst>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AEA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AFBED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2" borderId="6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3" fontId="3" fillId="7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right" vertical="center"/>
    </xf>
    <xf numFmtId="3" fontId="2" fillId="8" borderId="7" xfId="0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horizontal="right" vertical="center"/>
    </xf>
    <xf numFmtId="0" fontId="3" fillId="9" borderId="8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right" vertical="center"/>
    </xf>
    <xf numFmtId="3" fontId="2" fillId="9" borderId="7" xfId="0" applyNumberFormat="1" applyFont="1" applyFill="1" applyBorder="1" applyAlignment="1">
      <alignment horizontal="right" vertical="center"/>
    </xf>
    <xf numFmtId="0" fontId="3" fillId="8" borderId="9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right" vertical="center"/>
    </xf>
    <xf numFmtId="0" fontId="2" fillId="9" borderId="10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8" borderId="12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right" vertical="center"/>
    </xf>
    <xf numFmtId="3" fontId="2" fillId="8" borderId="1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3" fontId="3" fillId="7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8" borderId="12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0" fontId="3" fillId="8" borderId="9" xfId="0" applyFont="1" applyFill="1" applyBorder="1" applyAlignment="1">
      <alignment vertical="center"/>
    </xf>
    <xf numFmtId="3" fontId="2" fillId="7" borderId="7" xfId="0" applyNumberFormat="1" applyFont="1" applyFill="1" applyBorder="1" applyAlignment="1">
      <alignment horizontal="right" vertical="center"/>
    </xf>
    <xf numFmtId="0" fontId="2" fillId="10" borderId="7" xfId="0" applyFont="1" applyFill="1" applyBorder="1" applyAlignment="1">
      <alignment horizontal="right" vertical="center"/>
    </xf>
    <xf numFmtId="3" fontId="2" fillId="10" borderId="7" xfId="0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3" fontId="2" fillId="8" borderId="10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1" borderId="5" xfId="0" applyFont="1" applyFill="1" applyBorder="1" applyAlignment="1">
      <alignment horizontal="center" vertical="center"/>
    </xf>
    <xf numFmtId="3" fontId="3" fillId="11" borderId="5" xfId="0" applyNumberFormat="1" applyFont="1" applyFill="1" applyBorder="1" applyAlignment="1">
      <alignment horizontal="right" vertical="center"/>
    </xf>
    <xf numFmtId="0" fontId="3" fillId="8" borderId="7" xfId="0" applyFont="1" applyFill="1" applyBorder="1" applyAlignment="1">
      <alignment horizontal="right" vertical="center"/>
    </xf>
    <xf numFmtId="3" fontId="3" fillId="8" borderId="7" xfId="0" applyNumberFormat="1" applyFont="1" applyFill="1" applyBorder="1" applyAlignment="1">
      <alignment horizontal="right" vertical="center"/>
    </xf>
    <xf numFmtId="0" fontId="5" fillId="0" borderId="13" xfId="0" applyFont="1" applyBorder="1"/>
    <xf numFmtId="0" fontId="6" fillId="4" borderId="8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2" borderId="3" xfId="0" applyFont="1" applyFill="1" applyBorder="1" applyAlignment="1">
      <alignment horizontal="right" vertical="center"/>
    </xf>
    <xf numFmtId="0" fontId="8" fillId="12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3" fontId="8" fillId="10" borderId="5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/>
    </xf>
    <xf numFmtId="0" fontId="8" fillId="10" borderId="7" xfId="0" applyFont="1" applyFill="1" applyBorder="1" applyAlignment="1">
      <alignment horizontal="center" vertical="center"/>
    </xf>
    <xf numFmtId="3" fontId="8" fillId="7" borderId="7" xfId="0" applyNumberFormat="1" applyFont="1" applyFill="1" applyBorder="1" applyAlignment="1">
      <alignment horizontal="right" vertical="center"/>
    </xf>
    <xf numFmtId="3" fontId="8" fillId="3" borderId="7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center" vertical="center"/>
    </xf>
    <xf numFmtId="3" fontId="8" fillId="8" borderId="7" xfId="0" applyNumberFormat="1" applyFont="1" applyFill="1" applyBorder="1" applyAlignment="1">
      <alignment horizontal="right" vertical="center"/>
    </xf>
    <xf numFmtId="0" fontId="8" fillId="8" borderId="7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8" fillId="4" borderId="7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3" fontId="8" fillId="10" borderId="5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vertical="center"/>
    </xf>
    <xf numFmtId="0" fontId="8" fillId="8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/>
    </xf>
    <xf numFmtId="0" fontId="8" fillId="12" borderId="7" xfId="0" applyFont="1" applyFill="1" applyBorder="1" applyAlignment="1">
      <alignment horizontal="center" vertical="center" wrapText="1"/>
    </xf>
    <xf numFmtId="3" fontId="8" fillId="13" borderId="7" xfId="0" applyNumberFormat="1" applyFont="1" applyFill="1" applyBorder="1" applyAlignment="1">
      <alignment horizontal="center" vertical="center"/>
    </xf>
    <xf numFmtId="3" fontId="8" fillId="13" borderId="7" xfId="0" applyNumberFormat="1" applyFont="1" applyFill="1" applyBorder="1" applyAlignment="1">
      <alignment horizontal="right" vertical="center"/>
    </xf>
    <xf numFmtId="3" fontId="2" fillId="14" borderId="0" xfId="0" applyNumberFormat="1" applyFont="1" applyFill="1" applyAlignment="1">
      <alignment horizontal="right" vertical="center"/>
    </xf>
    <xf numFmtId="0" fontId="10" fillId="0" borderId="0" xfId="0" applyFont="1"/>
    <xf numFmtId="3" fontId="1" fillId="0" borderId="0" xfId="0" applyNumberFormat="1" applyFont="1"/>
    <xf numFmtId="0" fontId="5" fillId="0" borderId="15" xfId="0" applyFont="1" applyBorder="1"/>
    <xf numFmtId="3" fontId="2" fillId="10" borderId="15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justify" vertical="center"/>
    </xf>
    <xf numFmtId="3" fontId="11" fillId="0" borderId="0" xfId="0" applyNumberFormat="1" applyFont="1"/>
    <xf numFmtId="3" fontId="11" fillId="0" borderId="16" xfId="0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0" fontId="2" fillId="2" borderId="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9" borderId="19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15" borderId="3" xfId="0" applyFont="1" applyFill="1" applyBorder="1" applyAlignment="1">
      <alignment vertical="center" wrapText="1"/>
    </xf>
    <xf numFmtId="0" fontId="3" fillId="1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BC2F-749E-40D2-8D5E-9D902C5D1B1D}">
  <dimension ref="A1:L68"/>
  <sheetViews>
    <sheetView tabSelected="1" workbookViewId="0">
      <selection activeCell="R17" sqref="R17"/>
    </sheetView>
  </sheetViews>
  <sheetFormatPr defaultRowHeight="15" x14ac:dyDescent="0.25"/>
  <cols>
    <col min="4" max="4" width="9.5703125" customWidth="1"/>
    <col min="7" max="8" width="10.140625" bestFit="1" customWidth="1"/>
    <col min="11" max="12" width="10.140625" bestFit="1" customWidth="1"/>
  </cols>
  <sheetData>
    <row r="1" spans="1:12" ht="21.75" thickBot="1" x14ac:dyDescent="0.4">
      <c r="A1" s="135" t="s">
        <v>52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ht="36.75" thickBot="1" x14ac:dyDescent="0.3">
      <c r="A2" s="121"/>
      <c r="B2" s="122"/>
      <c r="C2" s="162" t="s">
        <v>0</v>
      </c>
      <c r="D2" s="163"/>
      <c r="E2" s="123"/>
      <c r="F2" s="124" t="s">
        <v>1</v>
      </c>
      <c r="G2" s="124" t="s">
        <v>2</v>
      </c>
      <c r="H2" s="124" t="s">
        <v>3</v>
      </c>
      <c r="I2" s="125" t="s">
        <v>4</v>
      </c>
      <c r="J2" s="124" t="s">
        <v>5</v>
      </c>
      <c r="K2" s="124" t="s">
        <v>6</v>
      </c>
      <c r="L2" s="124" t="s">
        <v>7</v>
      </c>
    </row>
    <row r="3" spans="1:12" ht="15.75" thickBot="1" x14ac:dyDescent="0.3">
      <c r="A3" s="1">
        <v>1</v>
      </c>
      <c r="B3" s="149" t="s">
        <v>8</v>
      </c>
      <c r="C3" s="151"/>
      <c r="D3" s="152"/>
      <c r="E3" s="2" t="s">
        <v>9</v>
      </c>
      <c r="F3" s="3">
        <f>39-8</f>
        <v>31</v>
      </c>
      <c r="G3" s="4">
        <f>351024+5940+20000-74315</f>
        <v>302649</v>
      </c>
      <c r="H3" s="5">
        <v>250000</v>
      </c>
      <c r="I3" s="6"/>
      <c r="J3" s="5"/>
      <c r="K3" s="6">
        <v>0</v>
      </c>
      <c r="L3" s="5">
        <f>G3+H3+I3+J3</f>
        <v>552649</v>
      </c>
    </row>
    <row r="4" spans="1:12" ht="15.75" thickBot="1" x14ac:dyDescent="0.3">
      <c r="A4" s="7"/>
      <c r="B4" s="8"/>
      <c r="C4" s="9"/>
      <c r="D4" s="9" t="s">
        <v>10</v>
      </c>
      <c r="E4" s="9" t="s">
        <v>11</v>
      </c>
      <c r="F4" s="10"/>
      <c r="G4" s="11"/>
      <c r="H4" s="12">
        <f>250000+200000-100000-30000</f>
        <v>320000</v>
      </c>
      <c r="I4" s="11"/>
      <c r="J4" s="12">
        <f>2700000+83437+400000+50000</f>
        <v>3233437</v>
      </c>
      <c r="K4" s="11"/>
      <c r="L4" s="5">
        <f t="shared" ref="L4:L45" si="0">K4+J4+I4+H4+G4</f>
        <v>3553437</v>
      </c>
    </row>
    <row r="5" spans="1:12" ht="15.75" thickBot="1" x14ac:dyDescent="0.3">
      <c r="A5" s="1" t="s">
        <v>53</v>
      </c>
      <c r="B5" s="13"/>
      <c r="C5" s="157" t="s">
        <v>59</v>
      </c>
      <c r="D5" s="158"/>
      <c r="E5" s="2" t="s">
        <v>9</v>
      </c>
      <c r="F5" s="10">
        <v>8</v>
      </c>
      <c r="G5" s="4">
        <v>74315</v>
      </c>
      <c r="H5" s="5"/>
      <c r="I5" s="6"/>
      <c r="J5" s="5"/>
      <c r="K5" s="6"/>
      <c r="L5" s="5"/>
    </row>
    <row r="6" spans="1:12" ht="15.75" thickBot="1" x14ac:dyDescent="0.3">
      <c r="A6" s="7"/>
      <c r="B6" s="8"/>
      <c r="C6" s="9"/>
      <c r="D6" s="9"/>
      <c r="E6" s="9" t="s">
        <v>11</v>
      </c>
      <c r="F6" s="10"/>
      <c r="G6" s="11"/>
      <c r="H6" s="12">
        <v>30000</v>
      </c>
      <c r="I6" s="11"/>
      <c r="J6" s="12"/>
      <c r="K6" s="11"/>
      <c r="L6" s="5"/>
    </row>
    <row r="7" spans="1:12" ht="15.75" thickBot="1" x14ac:dyDescent="0.3">
      <c r="A7" s="1" t="s">
        <v>55</v>
      </c>
      <c r="B7" s="13"/>
      <c r="C7" s="2" t="s">
        <v>12</v>
      </c>
      <c r="D7" s="2"/>
      <c r="E7" s="2" t="s">
        <v>9</v>
      </c>
      <c r="F7" s="3">
        <v>41</v>
      </c>
      <c r="G7" s="4">
        <v>473342</v>
      </c>
      <c r="H7" s="6"/>
      <c r="I7" s="6"/>
      <c r="J7" s="6"/>
      <c r="K7" s="6"/>
      <c r="L7" s="5">
        <f t="shared" si="0"/>
        <v>473342</v>
      </c>
    </row>
    <row r="8" spans="1:12" ht="15.75" thickBot="1" x14ac:dyDescent="0.3">
      <c r="A8" s="7"/>
      <c r="B8" s="8"/>
      <c r="C8" s="9"/>
      <c r="D8" s="9" t="s">
        <v>10</v>
      </c>
      <c r="E8" s="9" t="s">
        <v>11</v>
      </c>
      <c r="F8" s="10"/>
      <c r="G8" s="11"/>
      <c r="H8" s="11"/>
      <c r="I8" s="11"/>
      <c r="J8" s="11"/>
      <c r="K8" s="11"/>
      <c r="L8" s="5">
        <f t="shared" si="0"/>
        <v>0</v>
      </c>
    </row>
    <row r="9" spans="1:12" ht="15.75" thickBot="1" x14ac:dyDescent="0.3">
      <c r="A9" s="1">
        <v>2</v>
      </c>
      <c r="B9" s="149" t="s">
        <v>13</v>
      </c>
      <c r="C9" s="151"/>
      <c r="D9" s="152"/>
      <c r="E9" s="14" t="s">
        <v>9</v>
      </c>
      <c r="F9" s="3">
        <v>77</v>
      </c>
      <c r="G9" s="4">
        <v>615711</v>
      </c>
      <c r="H9" s="5">
        <v>950000</v>
      </c>
      <c r="I9" s="5">
        <f>215806-10000</f>
        <v>205806</v>
      </c>
      <c r="J9" s="6"/>
      <c r="K9" s="5">
        <v>250000</v>
      </c>
      <c r="L9" s="5">
        <f t="shared" si="0"/>
        <v>2021517</v>
      </c>
    </row>
    <row r="10" spans="1:12" ht="15.75" thickBot="1" x14ac:dyDescent="0.3">
      <c r="A10" s="7"/>
      <c r="B10" s="8"/>
      <c r="C10" s="15"/>
      <c r="D10" s="15" t="s">
        <v>10</v>
      </c>
      <c r="E10" s="15" t="s">
        <v>11</v>
      </c>
      <c r="F10" s="10"/>
      <c r="G10" s="16"/>
      <c r="H10" s="12">
        <v>121828</v>
      </c>
      <c r="I10" s="11"/>
      <c r="J10" s="11">
        <v>0</v>
      </c>
      <c r="K10" s="12">
        <v>50000</v>
      </c>
      <c r="L10" s="5">
        <f t="shared" si="0"/>
        <v>171828</v>
      </c>
    </row>
    <row r="11" spans="1:12" ht="15.75" thickBot="1" x14ac:dyDescent="0.3">
      <c r="A11" s="1">
        <v>3</v>
      </c>
      <c r="B11" s="149" t="s">
        <v>14</v>
      </c>
      <c r="C11" s="151"/>
      <c r="D11" s="152"/>
      <c r="E11" s="14" t="s">
        <v>9</v>
      </c>
      <c r="F11" s="3">
        <v>20</v>
      </c>
      <c r="G11" s="4">
        <v>229980</v>
      </c>
      <c r="H11" s="5">
        <v>50000</v>
      </c>
      <c r="I11" s="6"/>
      <c r="J11" s="6"/>
      <c r="K11" s="6"/>
      <c r="L11" s="5">
        <f t="shared" si="0"/>
        <v>279980</v>
      </c>
    </row>
    <row r="12" spans="1:12" ht="15.75" thickBot="1" x14ac:dyDescent="0.3">
      <c r="A12" s="7"/>
      <c r="B12" s="8"/>
      <c r="C12" s="15"/>
      <c r="D12" s="15" t="s">
        <v>10</v>
      </c>
      <c r="E12" s="15" t="s">
        <v>11</v>
      </c>
      <c r="F12" s="10"/>
      <c r="G12" s="11"/>
      <c r="H12" s="12">
        <v>30000</v>
      </c>
      <c r="I12" s="11"/>
      <c r="J12" s="11"/>
      <c r="K12" s="11"/>
      <c r="L12" s="5">
        <f t="shared" si="0"/>
        <v>30000</v>
      </c>
    </row>
    <row r="13" spans="1:12" ht="15.75" thickBot="1" x14ac:dyDescent="0.3">
      <c r="A13" s="1">
        <v>4</v>
      </c>
      <c r="B13" s="149" t="s">
        <v>15</v>
      </c>
      <c r="C13" s="151"/>
      <c r="D13" s="152"/>
      <c r="E13" s="14" t="s">
        <v>9</v>
      </c>
      <c r="F13" s="3">
        <f>42-16</f>
        <v>26</v>
      </c>
      <c r="G13" s="4">
        <f>378393+15000-141140</f>
        <v>252253</v>
      </c>
      <c r="H13" s="5">
        <f>250000-26562-120000</f>
        <v>103438</v>
      </c>
      <c r="I13" s="6"/>
      <c r="J13" s="6"/>
      <c r="K13" s="5">
        <f>150000+125790-40000</f>
        <v>235790</v>
      </c>
      <c r="L13" s="5">
        <f t="shared" si="0"/>
        <v>591481</v>
      </c>
    </row>
    <row r="14" spans="1:12" ht="15.75" thickBot="1" x14ac:dyDescent="0.3">
      <c r="A14" s="7"/>
      <c r="B14" s="17"/>
      <c r="C14" s="18"/>
      <c r="D14" s="18" t="s">
        <v>10</v>
      </c>
      <c r="E14" s="18" t="s">
        <v>11</v>
      </c>
      <c r="F14" s="19"/>
      <c r="G14" s="20"/>
      <c r="H14" s="21">
        <f>50000+26562</f>
        <v>76562</v>
      </c>
      <c r="I14" s="20"/>
      <c r="J14" s="20"/>
      <c r="K14" s="12">
        <v>110000</v>
      </c>
      <c r="L14" s="5">
        <f t="shared" si="0"/>
        <v>186562</v>
      </c>
    </row>
    <row r="15" spans="1:12" ht="15.75" customHeight="1" thickBot="1" x14ac:dyDescent="0.3">
      <c r="A15" s="1" t="s">
        <v>56</v>
      </c>
      <c r="B15" s="13"/>
      <c r="C15" s="157" t="s">
        <v>58</v>
      </c>
      <c r="D15" s="158"/>
      <c r="E15" s="14" t="s">
        <v>9</v>
      </c>
      <c r="F15" s="3">
        <v>16</v>
      </c>
      <c r="G15" s="4">
        <v>141140</v>
      </c>
      <c r="H15" s="5">
        <v>120000</v>
      </c>
      <c r="I15" s="6"/>
      <c r="J15" s="6"/>
      <c r="K15" s="12"/>
      <c r="L15" s="5"/>
    </row>
    <row r="16" spans="1:12" ht="15.75" thickBot="1" x14ac:dyDescent="0.3">
      <c r="A16" s="7"/>
      <c r="B16" s="17"/>
      <c r="C16" s="17"/>
      <c r="D16" s="126"/>
      <c r="E16" s="18" t="s">
        <v>11</v>
      </c>
      <c r="F16" s="19"/>
      <c r="G16" s="20"/>
      <c r="H16" s="21"/>
      <c r="I16" s="20"/>
      <c r="J16" s="20"/>
      <c r="K16" s="12"/>
      <c r="L16" s="5"/>
    </row>
    <row r="17" spans="1:12" ht="15.75" customHeight="1" thickBot="1" x14ac:dyDescent="0.3">
      <c r="A17" s="7">
        <v>5</v>
      </c>
      <c r="B17" s="159" t="s">
        <v>16</v>
      </c>
      <c r="C17" s="160"/>
      <c r="D17" s="161"/>
      <c r="E17" s="14" t="s">
        <v>9</v>
      </c>
      <c r="F17" s="3">
        <v>19</v>
      </c>
      <c r="G17" s="4">
        <v>204804</v>
      </c>
      <c r="H17" s="5">
        <f>4000000+200000+100000+100000</f>
        <v>4400000</v>
      </c>
      <c r="I17" s="5">
        <f>50000-15000</f>
        <v>35000</v>
      </c>
      <c r="J17" s="6"/>
      <c r="K17" s="5">
        <f>12000000-257711-40000+800000+41770+1000000+300000-921387+40000+3000-240000-1-1</f>
        <v>12725670</v>
      </c>
      <c r="L17" s="5">
        <f t="shared" si="0"/>
        <v>17365474</v>
      </c>
    </row>
    <row r="18" spans="1:12" ht="15.75" thickBot="1" x14ac:dyDescent="0.3">
      <c r="A18" s="7"/>
      <c r="B18" s="8"/>
      <c r="C18" s="15"/>
      <c r="D18" s="15" t="s">
        <v>10</v>
      </c>
      <c r="E18" s="15" t="s">
        <v>11</v>
      </c>
      <c r="F18" s="10"/>
      <c r="G18" s="11"/>
      <c r="H18" s="12">
        <f>1300000+6524-13048-200000-200000+100000</f>
        <v>993476</v>
      </c>
      <c r="I18" s="12">
        <v>460000</v>
      </c>
      <c r="J18" s="11"/>
      <c r="K18" s="12">
        <f>2083676-300000+36+36851-500000+200000+500000+63000+113+257711-1000000-300000+240000+1+1</f>
        <v>1281389</v>
      </c>
      <c r="L18" s="5">
        <f t="shared" si="0"/>
        <v>2734865</v>
      </c>
    </row>
    <row r="19" spans="1:12" ht="15.75" thickBot="1" x14ac:dyDescent="0.3">
      <c r="A19" s="1" t="s">
        <v>54</v>
      </c>
      <c r="B19" s="13"/>
      <c r="C19" s="149" t="s">
        <v>17</v>
      </c>
      <c r="D19" s="150"/>
      <c r="E19" s="14" t="s">
        <v>9</v>
      </c>
      <c r="F19" s="3">
        <v>60</v>
      </c>
      <c r="G19" s="4">
        <v>628560</v>
      </c>
      <c r="H19" s="5">
        <v>30000</v>
      </c>
      <c r="I19" s="6"/>
      <c r="J19" s="6"/>
      <c r="K19" s="5">
        <v>400000</v>
      </c>
      <c r="L19" s="5">
        <f t="shared" si="0"/>
        <v>1058560</v>
      </c>
    </row>
    <row r="20" spans="1:12" ht="15.75" thickBot="1" x14ac:dyDescent="0.3">
      <c r="A20" s="7"/>
      <c r="B20" s="8"/>
      <c r="C20" s="15"/>
      <c r="D20" s="15" t="s">
        <v>10</v>
      </c>
      <c r="E20" s="15" t="s">
        <v>11</v>
      </c>
      <c r="F20" s="10"/>
      <c r="G20" s="11"/>
      <c r="H20" s="12">
        <v>20000</v>
      </c>
      <c r="I20" s="11"/>
      <c r="J20" s="11"/>
      <c r="K20" s="12">
        <v>50000</v>
      </c>
      <c r="L20" s="5">
        <f t="shared" si="0"/>
        <v>70000</v>
      </c>
    </row>
    <row r="21" spans="1:12" ht="15.75" thickBot="1" x14ac:dyDescent="0.3">
      <c r="A21" s="1"/>
      <c r="B21" s="149" t="s">
        <v>18</v>
      </c>
      <c r="C21" s="151"/>
      <c r="D21" s="152"/>
      <c r="E21" s="14" t="s">
        <v>9</v>
      </c>
      <c r="F21" s="3">
        <v>6</v>
      </c>
      <c r="G21" s="4">
        <v>55404</v>
      </c>
      <c r="H21" s="5">
        <v>50000</v>
      </c>
      <c r="I21" s="6"/>
      <c r="J21" s="6"/>
      <c r="K21" s="6"/>
      <c r="L21" s="5">
        <f t="shared" si="0"/>
        <v>105404</v>
      </c>
    </row>
    <row r="22" spans="1:12" ht="15.75" thickBot="1" x14ac:dyDescent="0.3">
      <c r="A22" s="7"/>
      <c r="B22" s="8"/>
      <c r="C22" s="15"/>
      <c r="D22" s="15" t="s">
        <v>10</v>
      </c>
      <c r="E22" s="15" t="s">
        <v>11</v>
      </c>
      <c r="F22" s="10"/>
      <c r="G22" s="11"/>
      <c r="H22" s="12">
        <v>10000</v>
      </c>
      <c r="I22" s="11"/>
      <c r="J22" s="12">
        <v>50000</v>
      </c>
      <c r="K22" s="20"/>
      <c r="L22" s="5">
        <f t="shared" si="0"/>
        <v>60000</v>
      </c>
    </row>
    <row r="23" spans="1:12" ht="15.75" thickBot="1" x14ac:dyDescent="0.3">
      <c r="A23" s="1">
        <v>6</v>
      </c>
      <c r="B23" s="149" t="s">
        <v>19</v>
      </c>
      <c r="C23" s="151"/>
      <c r="D23" s="152"/>
      <c r="E23" s="14" t="s">
        <v>9</v>
      </c>
      <c r="F23" s="3">
        <v>8</v>
      </c>
      <c r="G23" s="4">
        <v>71232</v>
      </c>
      <c r="H23" s="5">
        <v>305000</v>
      </c>
      <c r="I23" s="6"/>
      <c r="J23" s="6"/>
      <c r="K23" s="5">
        <v>305000</v>
      </c>
      <c r="L23" s="5">
        <f t="shared" si="0"/>
        <v>681232</v>
      </c>
    </row>
    <row r="24" spans="1:12" ht="15.75" thickBot="1" x14ac:dyDescent="0.3">
      <c r="A24" s="7"/>
      <c r="B24" s="8"/>
      <c r="C24" s="15"/>
      <c r="D24" s="15" t="s">
        <v>10</v>
      </c>
      <c r="E24" s="15" t="s">
        <v>11</v>
      </c>
      <c r="F24" s="10"/>
      <c r="G24" s="11"/>
      <c r="H24" s="12">
        <v>50000</v>
      </c>
      <c r="I24" s="11"/>
      <c r="J24" s="12">
        <v>450000</v>
      </c>
      <c r="K24" s="12">
        <v>100000</v>
      </c>
      <c r="L24" s="5">
        <f t="shared" si="0"/>
        <v>600000</v>
      </c>
    </row>
    <row r="25" spans="1:12" ht="15.75" thickBot="1" x14ac:dyDescent="0.3">
      <c r="A25" s="1">
        <v>7</v>
      </c>
      <c r="B25" s="149" t="s">
        <v>20</v>
      </c>
      <c r="C25" s="151"/>
      <c r="D25" s="152"/>
      <c r="E25" s="14" t="s">
        <v>9</v>
      </c>
      <c r="F25" s="3">
        <v>4</v>
      </c>
      <c r="G25" s="4">
        <v>42659</v>
      </c>
      <c r="H25" s="5">
        <v>80000</v>
      </c>
      <c r="I25" s="6">
        <v>0</v>
      </c>
      <c r="J25" s="6"/>
      <c r="K25" s="5">
        <v>250000</v>
      </c>
      <c r="L25" s="5">
        <f t="shared" si="0"/>
        <v>372659</v>
      </c>
    </row>
    <row r="26" spans="1:12" ht="15.75" thickBot="1" x14ac:dyDescent="0.3">
      <c r="A26" s="7"/>
      <c r="B26" s="8"/>
      <c r="C26" s="15"/>
      <c r="D26" s="15" t="s">
        <v>10</v>
      </c>
      <c r="E26" s="15" t="s">
        <v>11</v>
      </c>
      <c r="F26" s="10"/>
      <c r="G26" s="11"/>
      <c r="H26" s="11"/>
      <c r="I26" s="11"/>
      <c r="J26" s="12">
        <v>100000</v>
      </c>
      <c r="K26" s="12">
        <v>150000</v>
      </c>
      <c r="L26" s="5">
        <f t="shared" si="0"/>
        <v>250000</v>
      </c>
    </row>
    <row r="27" spans="1:12" ht="15.75" thickBot="1" x14ac:dyDescent="0.3">
      <c r="A27" s="1">
        <v>8</v>
      </c>
      <c r="B27" s="149" t="s">
        <v>21</v>
      </c>
      <c r="C27" s="151"/>
      <c r="D27" s="152"/>
      <c r="E27" s="14" t="s">
        <v>9</v>
      </c>
      <c r="F27" s="3">
        <v>18</v>
      </c>
      <c r="G27" s="4">
        <v>156656</v>
      </c>
      <c r="H27" s="5">
        <v>30000</v>
      </c>
      <c r="I27" s="6">
        <v>0</v>
      </c>
      <c r="J27" s="6"/>
      <c r="K27" s="6"/>
      <c r="L27" s="5">
        <f t="shared" si="0"/>
        <v>186656</v>
      </c>
    </row>
    <row r="28" spans="1:12" ht="15.75" thickBot="1" x14ac:dyDescent="0.3">
      <c r="A28" s="7"/>
      <c r="B28" s="22"/>
      <c r="C28" s="23"/>
      <c r="D28" s="23" t="s">
        <v>10</v>
      </c>
      <c r="E28" s="23" t="s">
        <v>11</v>
      </c>
      <c r="F28" s="24"/>
      <c r="G28" s="11"/>
      <c r="H28" s="25"/>
      <c r="I28" s="25"/>
      <c r="J28" s="25"/>
      <c r="K28" s="26"/>
      <c r="L28" s="5">
        <f t="shared" si="0"/>
        <v>0</v>
      </c>
    </row>
    <row r="29" spans="1:12" ht="15.75" thickBot="1" x14ac:dyDescent="0.3">
      <c r="A29" s="1">
        <v>9</v>
      </c>
      <c r="B29" s="149" t="s">
        <v>22</v>
      </c>
      <c r="C29" s="151"/>
      <c r="D29" s="152"/>
      <c r="E29" s="27" t="s">
        <v>9</v>
      </c>
      <c r="F29" s="28">
        <v>13</v>
      </c>
      <c r="G29" s="4">
        <v>127268</v>
      </c>
      <c r="H29" s="29">
        <v>300000</v>
      </c>
      <c r="I29" s="30">
        <v>0</v>
      </c>
      <c r="J29" s="30"/>
      <c r="K29" s="30"/>
      <c r="L29" s="5">
        <f t="shared" si="0"/>
        <v>427268</v>
      </c>
    </row>
    <row r="30" spans="1:12" ht="15.75" thickBot="1" x14ac:dyDescent="0.3">
      <c r="A30" s="7"/>
      <c r="B30" s="31"/>
      <c r="C30" s="32"/>
      <c r="D30" s="32" t="s">
        <v>10</v>
      </c>
      <c r="E30" s="32" t="s">
        <v>11</v>
      </c>
      <c r="F30" s="33"/>
      <c r="G30" s="34"/>
      <c r="H30" s="35">
        <v>100000</v>
      </c>
      <c r="I30" s="34"/>
      <c r="J30" s="34"/>
      <c r="K30" s="36"/>
      <c r="L30" s="5">
        <f t="shared" si="0"/>
        <v>100000</v>
      </c>
    </row>
    <row r="31" spans="1:12" ht="15.75" thickBot="1" x14ac:dyDescent="0.3">
      <c r="A31" s="37">
        <v>10</v>
      </c>
      <c r="B31" s="141" t="s">
        <v>23</v>
      </c>
      <c r="C31" s="142"/>
      <c r="D31" s="143"/>
      <c r="E31" s="38" t="s">
        <v>9</v>
      </c>
      <c r="F31" s="39">
        <v>22</v>
      </c>
      <c r="G31" s="40">
        <v>209400</v>
      </c>
      <c r="H31" s="41">
        <f>600000+100000-100000</f>
        <v>600000</v>
      </c>
      <c r="I31" s="42"/>
      <c r="J31" s="42"/>
      <c r="K31" s="5">
        <f>720000+40000</f>
        <v>760000</v>
      </c>
      <c r="L31" s="5">
        <f t="shared" si="0"/>
        <v>1569400</v>
      </c>
    </row>
    <row r="32" spans="1:12" ht="15.75" thickBot="1" x14ac:dyDescent="0.3">
      <c r="A32" s="7"/>
      <c r="B32" s="43"/>
      <c r="C32" s="44"/>
      <c r="D32" s="9" t="s">
        <v>10</v>
      </c>
      <c r="E32" s="9" t="s">
        <v>11</v>
      </c>
      <c r="F32" s="10"/>
      <c r="G32" s="11"/>
      <c r="H32" s="12">
        <f>200000-40824</f>
        <v>159176</v>
      </c>
      <c r="I32" s="11"/>
      <c r="J32" s="12">
        <v>900000</v>
      </c>
      <c r="K32" s="12">
        <v>320000</v>
      </c>
      <c r="L32" s="5">
        <f t="shared" si="0"/>
        <v>1379176</v>
      </c>
    </row>
    <row r="33" spans="1:12" ht="15.75" thickBot="1" x14ac:dyDescent="0.3">
      <c r="A33" s="1"/>
      <c r="B33" s="45"/>
      <c r="C33" s="144" t="s">
        <v>24</v>
      </c>
      <c r="D33" s="145"/>
      <c r="E33" s="2" t="s">
        <v>9</v>
      </c>
      <c r="F33" s="3">
        <v>21</v>
      </c>
      <c r="G33" s="46">
        <v>241819</v>
      </c>
      <c r="H33" s="47"/>
      <c r="I33" s="47"/>
      <c r="J33" s="48">
        <v>88348</v>
      </c>
      <c r="K33" s="47"/>
      <c r="L33" s="5">
        <f t="shared" si="0"/>
        <v>330167</v>
      </c>
    </row>
    <row r="34" spans="1:12" ht="15.75" thickBot="1" x14ac:dyDescent="0.3">
      <c r="A34" s="7"/>
      <c r="B34" s="45"/>
      <c r="C34" s="44"/>
      <c r="D34" s="9"/>
      <c r="E34" s="9" t="s">
        <v>11</v>
      </c>
      <c r="F34" s="10"/>
      <c r="G34" s="11"/>
      <c r="H34" s="11"/>
      <c r="I34" s="11"/>
      <c r="J34" s="11"/>
      <c r="K34" s="20"/>
      <c r="L34" s="5">
        <f t="shared" si="0"/>
        <v>0</v>
      </c>
    </row>
    <row r="35" spans="1:12" ht="15.75" thickBot="1" x14ac:dyDescent="0.3">
      <c r="A35" s="1">
        <v>11</v>
      </c>
      <c r="B35" s="45"/>
      <c r="C35" s="141" t="s">
        <v>25</v>
      </c>
      <c r="D35" s="143"/>
      <c r="E35" s="2" t="s">
        <v>9</v>
      </c>
      <c r="F35" s="3">
        <v>26</v>
      </c>
      <c r="G35" s="4">
        <v>249888</v>
      </c>
      <c r="H35" s="5">
        <v>500000</v>
      </c>
      <c r="I35" s="5">
        <v>20000</v>
      </c>
      <c r="J35" s="6"/>
      <c r="K35" s="5">
        <v>150000</v>
      </c>
      <c r="L35" s="5">
        <f t="shared" si="0"/>
        <v>919888</v>
      </c>
    </row>
    <row r="36" spans="1:12" ht="15.75" thickBot="1" x14ac:dyDescent="0.3">
      <c r="A36" s="7"/>
      <c r="B36" s="45"/>
      <c r="C36" s="44"/>
      <c r="D36" s="9" t="s">
        <v>10</v>
      </c>
      <c r="E36" s="9" t="s">
        <v>11</v>
      </c>
      <c r="F36" s="10"/>
      <c r="G36" s="11"/>
      <c r="H36" s="12">
        <v>200000</v>
      </c>
      <c r="I36" s="11"/>
      <c r="J36" s="11"/>
      <c r="K36" s="12">
        <v>50000</v>
      </c>
      <c r="L36" s="5">
        <f t="shared" si="0"/>
        <v>250000</v>
      </c>
    </row>
    <row r="37" spans="1:12" ht="24" customHeight="1" thickBot="1" x14ac:dyDescent="0.3">
      <c r="A37" s="1" t="s">
        <v>57</v>
      </c>
      <c r="B37" s="45"/>
      <c r="C37" s="49" t="s">
        <v>26</v>
      </c>
      <c r="D37" s="49"/>
      <c r="E37" s="2" t="s">
        <v>9</v>
      </c>
      <c r="F37" s="3">
        <v>24</v>
      </c>
      <c r="G37" s="4">
        <v>238320</v>
      </c>
      <c r="H37" s="48">
        <v>150000</v>
      </c>
      <c r="I37" s="48">
        <v>20000</v>
      </c>
      <c r="J37" s="47"/>
      <c r="K37" s="48">
        <v>300000</v>
      </c>
      <c r="L37" s="5">
        <f t="shared" si="0"/>
        <v>708320</v>
      </c>
    </row>
    <row r="38" spans="1:12" ht="15.75" thickBot="1" x14ac:dyDescent="0.3">
      <c r="A38" s="7"/>
      <c r="B38" s="45"/>
      <c r="C38" s="44"/>
      <c r="D38" s="9" t="s">
        <v>10</v>
      </c>
      <c r="E38" s="9" t="s">
        <v>11</v>
      </c>
      <c r="F38" s="10"/>
      <c r="G38" s="11"/>
      <c r="H38" s="11"/>
      <c r="I38" s="11"/>
      <c r="J38" s="11"/>
      <c r="K38" s="12">
        <v>50000</v>
      </c>
      <c r="L38" s="5">
        <f t="shared" si="0"/>
        <v>50000</v>
      </c>
    </row>
    <row r="39" spans="1:12" ht="15.75" thickBot="1" x14ac:dyDescent="0.3">
      <c r="A39" s="7">
        <v>12</v>
      </c>
      <c r="B39" s="45"/>
      <c r="C39" s="49" t="s">
        <v>27</v>
      </c>
      <c r="D39" s="2"/>
      <c r="E39" s="2" t="s">
        <v>9</v>
      </c>
      <c r="F39" s="3">
        <v>9</v>
      </c>
      <c r="G39" s="4">
        <v>88426</v>
      </c>
      <c r="H39" s="6"/>
      <c r="I39" s="6"/>
      <c r="J39" s="6"/>
      <c r="K39" s="5">
        <v>1400000</v>
      </c>
      <c r="L39" s="5">
        <f t="shared" si="0"/>
        <v>1488426</v>
      </c>
    </row>
    <row r="40" spans="1:12" ht="15.75" thickBot="1" x14ac:dyDescent="0.3">
      <c r="A40" s="7"/>
      <c r="B40" s="45"/>
      <c r="C40" s="44"/>
      <c r="D40" s="9" t="s">
        <v>10</v>
      </c>
      <c r="E40" s="9" t="s">
        <v>11</v>
      </c>
      <c r="F40" s="10"/>
      <c r="G40" s="11"/>
      <c r="H40" s="11"/>
      <c r="I40" s="11"/>
      <c r="J40" s="12">
        <v>300000</v>
      </c>
      <c r="K40" s="11"/>
      <c r="L40" s="5">
        <f t="shared" si="0"/>
        <v>300000</v>
      </c>
    </row>
    <row r="41" spans="1:12" ht="15.75" thickBot="1" x14ac:dyDescent="0.3">
      <c r="A41" s="7">
        <v>13</v>
      </c>
      <c r="B41" s="45"/>
      <c r="C41" s="49" t="s">
        <v>28</v>
      </c>
      <c r="D41" s="2"/>
      <c r="E41" s="2" t="s">
        <v>9</v>
      </c>
      <c r="F41" s="3">
        <v>15</v>
      </c>
      <c r="G41" s="4">
        <v>147008</v>
      </c>
      <c r="H41" s="5">
        <f>470754+50000-21799-250000</f>
        <v>248955</v>
      </c>
      <c r="I41" s="6"/>
      <c r="J41" s="6"/>
      <c r="K41" s="5">
        <f>1800000+40000-182574</f>
        <v>1657426</v>
      </c>
      <c r="L41" s="5">
        <f t="shared" si="0"/>
        <v>2053389</v>
      </c>
    </row>
    <row r="42" spans="1:12" ht="15.75" thickBot="1" x14ac:dyDescent="0.3">
      <c r="A42" s="7"/>
      <c r="B42" s="44"/>
      <c r="C42" s="45"/>
      <c r="D42" s="50" t="s">
        <v>10</v>
      </c>
      <c r="E42" s="50" t="s">
        <v>11</v>
      </c>
      <c r="F42" s="24"/>
      <c r="G42" s="25"/>
      <c r="H42" s="51">
        <f>100000+250000</f>
        <v>350000</v>
      </c>
      <c r="I42" s="25"/>
      <c r="J42" s="12">
        <v>400000</v>
      </c>
      <c r="K42" s="12">
        <v>400000</v>
      </c>
      <c r="L42" s="5">
        <f t="shared" si="0"/>
        <v>1150000</v>
      </c>
    </row>
    <row r="43" spans="1:12" ht="15.75" thickBot="1" x14ac:dyDescent="0.3">
      <c r="A43" s="7"/>
      <c r="B43" s="52"/>
      <c r="C43" s="146" t="s">
        <v>29</v>
      </c>
      <c r="D43" s="147"/>
      <c r="E43" s="53" t="s">
        <v>9</v>
      </c>
      <c r="F43" s="54">
        <v>464</v>
      </c>
      <c r="G43" s="55">
        <f>G3+G5+G7+G9+G11+G13+G15+G17+G19+G21+G23+G25+G27+G29+G31+G33+G35+G37+G39+G41</f>
        <v>4550834</v>
      </c>
      <c r="H43" s="55">
        <f>H3+H5+H7+H9+H11+H13+H15+H17+H19+H21+H23+H25+H27+H29+H31+H33+H35+H37+H41</f>
        <v>8167393</v>
      </c>
      <c r="I43" s="55">
        <f>I9+I17+I35+I37</f>
        <v>280806</v>
      </c>
      <c r="J43" s="55">
        <f>J33+J3</f>
        <v>88348</v>
      </c>
      <c r="K43" s="55">
        <f>K9+K13+K17+K19+K23+K25+K31+K35+K37+K41+K39</f>
        <v>18433886</v>
      </c>
      <c r="L43" s="55">
        <f t="shared" si="0"/>
        <v>31521267</v>
      </c>
    </row>
    <row r="44" spans="1:12" ht="15.75" thickBot="1" x14ac:dyDescent="0.3">
      <c r="A44" s="7"/>
      <c r="B44" s="44"/>
      <c r="C44" s="144" t="s">
        <v>30</v>
      </c>
      <c r="D44" s="148"/>
      <c r="E44" s="50" t="s">
        <v>11</v>
      </c>
      <c r="F44" s="10"/>
      <c r="G44" s="56"/>
      <c r="H44" s="57">
        <f>H4+H6+H10+H12+H14+H16+H18+H20+H22+H24+H30+H32+H36+H42</f>
        <v>2461042</v>
      </c>
      <c r="I44" s="57">
        <f>I18</f>
        <v>460000</v>
      </c>
      <c r="J44" s="57">
        <f>J4+J22+J24+J26+J32+J40+J42</f>
        <v>5433437</v>
      </c>
      <c r="K44" s="57">
        <f>K10+K14+K18+K20+K24+K26+K32+K36+K38+K42</f>
        <v>2561389</v>
      </c>
      <c r="L44" s="5">
        <f t="shared" si="0"/>
        <v>10915868</v>
      </c>
    </row>
    <row r="45" spans="1:12" ht="15.75" thickBot="1" x14ac:dyDescent="0.3">
      <c r="A45" s="58"/>
      <c r="B45" s="59"/>
      <c r="C45" s="60"/>
      <c r="D45" s="60"/>
      <c r="E45" s="61"/>
      <c r="F45" s="62">
        <f>F43</f>
        <v>464</v>
      </c>
      <c r="G45" s="63">
        <f>G43</f>
        <v>4550834</v>
      </c>
      <c r="H45" s="63">
        <f>H43+H44</f>
        <v>10628435</v>
      </c>
      <c r="I45" s="63">
        <f>I43+I44</f>
        <v>740806</v>
      </c>
      <c r="J45" s="63">
        <f>J43+J44</f>
        <v>5521785</v>
      </c>
      <c r="K45" s="63">
        <f>K44+K43</f>
        <v>20995275</v>
      </c>
      <c r="L45" s="63">
        <f t="shared" si="0"/>
        <v>42437135</v>
      </c>
    </row>
    <row r="46" spans="1:12" ht="15.75" thickBot="1" x14ac:dyDescent="0.3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ht="15.75" thickBot="1" x14ac:dyDescent="0.3">
      <c r="A47" s="65">
        <v>17</v>
      </c>
      <c r="B47" s="153" t="s">
        <v>31</v>
      </c>
      <c r="C47" s="154"/>
      <c r="D47" s="155"/>
      <c r="E47" s="66"/>
      <c r="F47" s="67">
        <v>496</v>
      </c>
      <c r="G47" s="68">
        <f>G48+G49</f>
        <v>5868477</v>
      </c>
      <c r="H47" s="68">
        <f t="shared" ref="H47:K47" si="1">H48+H49</f>
        <v>1940000</v>
      </c>
      <c r="I47" s="68">
        <f t="shared" si="1"/>
        <v>206400</v>
      </c>
      <c r="J47" s="68">
        <f t="shared" si="1"/>
        <v>0</v>
      </c>
      <c r="K47" s="68">
        <f t="shared" si="1"/>
        <v>0</v>
      </c>
      <c r="L47" s="68">
        <f>L49+L48</f>
        <v>8014877</v>
      </c>
    </row>
    <row r="48" spans="1:12" ht="15.75" thickBot="1" x14ac:dyDescent="0.3">
      <c r="A48" s="69" t="s">
        <v>32</v>
      </c>
      <c r="B48" s="70"/>
      <c r="C48" s="153" t="s">
        <v>33</v>
      </c>
      <c r="D48" s="155"/>
      <c r="E48" s="71" t="s">
        <v>9</v>
      </c>
      <c r="F48" s="72">
        <v>496</v>
      </c>
      <c r="G48" s="73">
        <f>5985976-190000-3000-4301-20000-15000-8000-46402-20796</f>
        <v>5678477</v>
      </c>
      <c r="H48" s="74">
        <v>1900000</v>
      </c>
      <c r="I48" s="74">
        <v>206400</v>
      </c>
      <c r="J48" s="75"/>
      <c r="K48" s="74"/>
      <c r="L48" s="68">
        <f t="shared" ref="L48" si="2">K48+J48+I48+H48+G48</f>
        <v>7784877</v>
      </c>
    </row>
    <row r="49" spans="1:12" ht="15.75" thickBot="1" x14ac:dyDescent="0.3">
      <c r="A49" s="69"/>
      <c r="B49" s="76"/>
      <c r="C49" s="127" t="s">
        <v>34</v>
      </c>
      <c r="D49" s="128"/>
      <c r="E49" s="77" t="s">
        <v>11</v>
      </c>
      <c r="F49" s="78"/>
      <c r="G49" s="79">
        <v>190000</v>
      </c>
      <c r="H49" s="79">
        <v>40000</v>
      </c>
      <c r="I49" s="80"/>
      <c r="J49" s="11"/>
      <c r="K49" s="11"/>
      <c r="L49" s="68">
        <f>G49+H49+I49+J49</f>
        <v>230000</v>
      </c>
    </row>
    <row r="50" spans="1:12" ht="15.75" thickBot="1" x14ac:dyDescent="0.3">
      <c r="A50" s="69"/>
      <c r="B50" s="81"/>
      <c r="C50" s="156"/>
      <c r="D50" s="156"/>
      <c r="E50" s="64"/>
      <c r="F50" s="82"/>
      <c r="G50" s="83"/>
      <c r="H50" s="82"/>
      <c r="I50" s="82"/>
      <c r="J50" s="82"/>
      <c r="K50" s="82"/>
      <c r="L50" s="84"/>
    </row>
    <row r="51" spans="1:12" ht="15.75" thickBot="1" x14ac:dyDescent="0.3">
      <c r="A51" s="85">
        <v>18</v>
      </c>
      <c r="B51" s="153" t="s">
        <v>35</v>
      </c>
      <c r="C51" s="154"/>
      <c r="D51" s="155"/>
      <c r="E51" s="66"/>
      <c r="F51" s="86">
        <v>2247</v>
      </c>
      <c r="G51" s="87">
        <f>G52+G53+G54</f>
        <v>20886641</v>
      </c>
      <c r="H51" s="87">
        <f>H52+H53+H54</f>
        <v>1781799</v>
      </c>
      <c r="I51" s="87">
        <f>I52+I53+I54</f>
        <v>122287</v>
      </c>
      <c r="J51" s="88">
        <v>0</v>
      </c>
      <c r="K51" s="87">
        <f>K52</f>
        <v>182574</v>
      </c>
      <c r="L51" s="87">
        <f>K51+J51+I51+H51+G51</f>
        <v>22973301</v>
      </c>
    </row>
    <row r="52" spans="1:12" ht="15.75" thickBot="1" x14ac:dyDescent="0.3">
      <c r="A52" s="69" t="s">
        <v>36</v>
      </c>
      <c r="B52" s="70"/>
      <c r="C52" s="137" t="s">
        <v>37</v>
      </c>
      <c r="D52" s="138"/>
      <c r="E52" s="89" t="s">
        <v>9</v>
      </c>
      <c r="F52" s="90">
        <v>1810</v>
      </c>
      <c r="G52" s="46">
        <v>16826240</v>
      </c>
      <c r="H52" s="48">
        <f>885000+150000+10000</f>
        <v>1045000</v>
      </c>
      <c r="I52" s="48">
        <f>111693+4194-15000</f>
        <v>100887</v>
      </c>
      <c r="J52" s="47"/>
      <c r="K52" s="48">
        <v>182574</v>
      </c>
      <c r="L52" s="87">
        <f t="shared" ref="L52:L57" si="3">K52+J52+I52+H52+G52+F52</f>
        <v>18156511</v>
      </c>
    </row>
    <row r="53" spans="1:12" ht="15.75" thickBot="1" x14ac:dyDescent="0.3">
      <c r="A53" s="69" t="s">
        <v>38</v>
      </c>
      <c r="B53" s="70"/>
      <c r="C53" s="137" t="s">
        <v>39</v>
      </c>
      <c r="D53" s="138"/>
      <c r="E53" s="89" t="s">
        <v>9</v>
      </c>
      <c r="F53" s="90">
        <v>372</v>
      </c>
      <c r="G53" s="46">
        <f>3450544+70000</f>
        <v>3520544</v>
      </c>
      <c r="H53" s="48">
        <f>135000+100000+80000</f>
        <v>315000</v>
      </c>
      <c r="I53" s="48">
        <v>19491</v>
      </c>
      <c r="J53" s="47"/>
      <c r="K53" s="47"/>
      <c r="L53" s="87">
        <f t="shared" si="3"/>
        <v>3855407</v>
      </c>
    </row>
    <row r="54" spans="1:12" ht="24.75" customHeight="1" thickBot="1" x14ac:dyDescent="0.3">
      <c r="A54" s="69"/>
      <c r="B54" s="91"/>
      <c r="C54" s="139" t="s">
        <v>40</v>
      </c>
      <c r="D54" s="140"/>
      <c r="E54" s="89" t="s">
        <v>9</v>
      </c>
      <c r="F54" s="92">
        <v>65</v>
      </c>
      <c r="G54" s="46">
        <v>539857</v>
      </c>
      <c r="H54" s="48">
        <f>420000-8201+10000</f>
        <v>421799</v>
      </c>
      <c r="I54" s="48">
        <v>1909</v>
      </c>
      <c r="J54" s="47"/>
      <c r="K54" s="47"/>
      <c r="L54" s="87">
        <f t="shared" si="3"/>
        <v>963630</v>
      </c>
    </row>
    <row r="55" spans="1:12" ht="22.5" customHeight="1" thickBot="1" x14ac:dyDescent="0.3">
      <c r="A55" s="69"/>
      <c r="B55" s="91"/>
      <c r="C55" s="139" t="s">
        <v>41</v>
      </c>
      <c r="D55" s="140"/>
      <c r="E55" s="93"/>
      <c r="F55" s="94"/>
      <c r="G55" s="95"/>
      <c r="H55" s="48"/>
      <c r="I55" s="47"/>
      <c r="J55" s="47"/>
      <c r="K55" s="47"/>
      <c r="L55" s="87">
        <f t="shared" si="3"/>
        <v>0</v>
      </c>
    </row>
    <row r="56" spans="1:12" ht="25.5" customHeight="1" thickBot="1" x14ac:dyDescent="0.3">
      <c r="A56" s="69"/>
      <c r="B56" s="91"/>
      <c r="C56" s="139" t="s">
        <v>42</v>
      </c>
      <c r="D56" s="140"/>
      <c r="E56" s="96" t="s">
        <v>9</v>
      </c>
      <c r="F56" s="90"/>
      <c r="G56" s="95"/>
      <c r="H56" s="47"/>
      <c r="I56" s="47"/>
      <c r="J56" s="47"/>
      <c r="K56" s="47"/>
      <c r="L56" s="87">
        <f t="shared" si="3"/>
        <v>0</v>
      </c>
    </row>
    <row r="57" spans="1:12" ht="15.75" thickBot="1" x14ac:dyDescent="0.3">
      <c r="A57" s="69"/>
      <c r="B57" s="91"/>
      <c r="C57" s="139" t="s">
        <v>43</v>
      </c>
      <c r="D57" s="140"/>
      <c r="E57" s="89" t="s">
        <v>9</v>
      </c>
      <c r="F57" s="90"/>
      <c r="G57" s="95"/>
      <c r="H57" s="47"/>
      <c r="I57" s="47"/>
      <c r="J57" s="47"/>
      <c r="K57" s="47"/>
      <c r="L57" s="87">
        <f t="shared" si="3"/>
        <v>0</v>
      </c>
    </row>
    <row r="58" spans="1:12" ht="15.75" thickBot="1" x14ac:dyDescent="0.3">
      <c r="A58" s="69"/>
      <c r="B58" s="97"/>
      <c r="C58" s="129" t="s">
        <v>44</v>
      </c>
      <c r="D58" s="130"/>
      <c r="E58" s="98" t="s">
        <v>9</v>
      </c>
      <c r="F58" s="99">
        <f>F51</f>
        <v>2247</v>
      </c>
      <c r="G58" s="74">
        <f>G51</f>
        <v>20886641</v>
      </c>
      <c r="H58" s="74">
        <f>H51</f>
        <v>1781799</v>
      </c>
      <c r="I58" s="74">
        <f>I51</f>
        <v>122287</v>
      </c>
      <c r="J58" s="75">
        <v>0</v>
      </c>
      <c r="K58" s="74">
        <f>K51</f>
        <v>182574</v>
      </c>
      <c r="L58" s="87">
        <f>L51</f>
        <v>22973301</v>
      </c>
    </row>
    <row r="59" spans="1:12" ht="15.75" thickBot="1" x14ac:dyDescent="0.3">
      <c r="A59" s="69"/>
      <c r="B59" s="100"/>
      <c r="C59" s="127" t="s">
        <v>45</v>
      </c>
      <c r="D59" s="128"/>
      <c r="E59" s="101" t="s">
        <v>11</v>
      </c>
      <c r="F59" s="102"/>
      <c r="G59" s="79">
        <v>70000</v>
      </c>
      <c r="H59" s="79">
        <f>400000-250000</f>
        <v>150000</v>
      </c>
      <c r="I59" s="11"/>
      <c r="J59" s="11"/>
      <c r="K59" s="11"/>
      <c r="L59" s="87">
        <f>K59+J59+I59+H59+G59+F59</f>
        <v>220000</v>
      </c>
    </row>
    <row r="60" spans="1:12" ht="15.75" thickBot="1" x14ac:dyDescent="0.3">
      <c r="A60" s="69"/>
      <c r="B60" s="103"/>
      <c r="C60" s="129" t="s">
        <v>46</v>
      </c>
      <c r="D60" s="130"/>
      <c r="E60" s="71"/>
      <c r="F60" s="104">
        <f>F51+F47+F43</f>
        <v>3207</v>
      </c>
      <c r="G60" s="74">
        <f>G58+G48+G43</f>
        <v>31115952</v>
      </c>
      <c r="H60" s="74">
        <f>H51+H48+H43</f>
        <v>11849192</v>
      </c>
      <c r="I60" s="74">
        <f>I58+I48+I43</f>
        <v>609493</v>
      </c>
      <c r="J60" s="74">
        <v>88348</v>
      </c>
      <c r="K60" s="74">
        <f>K43+K51</f>
        <v>18616460</v>
      </c>
      <c r="L60" s="74">
        <f>G60+K60+J60+I60+H60</f>
        <v>62279445</v>
      </c>
    </row>
    <row r="61" spans="1:12" ht="15.75" thickBot="1" x14ac:dyDescent="0.3">
      <c r="A61" s="69"/>
      <c r="B61" s="76"/>
      <c r="C61" s="127" t="s">
        <v>47</v>
      </c>
      <c r="D61" s="128"/>
      <c r="E61" s="77"/>
      <c r="F61" s="78"/>
      <c r="G61" s="79">
        <f>G49+G59</f>
        <v>260000</v>
      </c>
      <c r="H61" s="79">
        <f>H59+H49+H44</f>
        <v>2651042</v>
      </c>
      <c r="I61" s="79">
        <f>I44</f>
        <v>460000</v>
      </c>
      <c r="J61" s="79">
        <f>J44</f>
        <v>5433437</v>
      </c>
      <c r="K61" s="79">
        <f>K44</f>
        <v>2561389</v>
      </c>
      <c r="L61" s="79">
        <f t="shared" ref="L61" si="4">K61+J61+I61+H61+G61+F61</f>
        <v>11365868</v>
      </c>
    </row>
    <row r="62" spans="1:12" ht="15.75" thickBot="1" x14ac:dyDescent="0.3">
      <c r="A62" s="105"/>
      <c r="B62" s="131" t="s">
        <v>48</v>
      </c>
      <c r="C62" s="132"/>
      <c r="D62" s="133"/>
      <c r="E62" s="106"/>
      <c r="F62" s="107">
        <f>F60</f>
        <v>3207</v>
      </c>
      <c r="G62" s="108">
        <f>G60+G61</f>
        <v>31375952</v>
      </c>
      <c r="H62" s="108">
        <f>H60+H61</f>
        <v>14500234</v>
      </c>
      <c r="I62" s="108">
        <f>I60+I61</f>
        <v>1069493</v>
      </c>
      <c r="J62" s="108">
        <f>J61+J60</f>
        <v>5521785</v>
      </c>
      <c r="K62" s="108">
        <f>K60+K61</f>
        <v>21177849</v>
      </c>
      <c r="L62" s="79">
        <f>L60+L61</f>
        <v>73645313</v>
      </c>
    </row>
    <row r="63" spans="1:12" x14ac:dyDescent="0.25">
      <c r="A63" s="64"/>
      <c r="B63" s="64"/>
      <c r="C63" s="64"/>
      <c r="D63" s="64"/>
      <c r="E63" s="64"/>
      <c r="F63" s="82"/>
      <c r="G63" s="82"/>
      <c r="H63" s="81"/>
      <c r="I63" s="134" t="s">
        <v>49</v>
      </c>
      <c r="J63" s="134"/>
      <c r="K63" s="134"/>
      <c r="L63" s="109">
        <f>L62</f>
        <v>73645313</v>
      </c>
    </row>
    <row r="64" spans="1:12" x14ac:dyDescent="0.25">
      <c r="A64" s="64"/>
      <c r="B64" s="64"/>
      <c r="C64" s="64"/>
      <c r="D64" s="64"/>
      <c r="E64" s="64"/>
      <c r="F64" s="110"/>
      <c r="G64" s="111"/>
      <c r="H64" s="64"/>
      <c r="I64" s="64"/>
      <c r="J64" s="64"/>
      <c r="K64" s="112" t="s">
        <v>50</v>
      </c>
      <c r="L64" s="113">
        <v>1400000</v>
      </c>
    </row>
    <row r="65" spans="1:12" x14ac:dyDescent="0.25">
      <c r="A65" s="64"/>
      <c r="B65" s="64"/>
      <c r="C65" s="64"/>
      <c r="D65" s="64"/>
      <c r="E65" s="64"/>
      <c r="F65" s="114"/>
      <c r="G65" s="111"/>
      <c r="H65" s="64"/>
      <c r="I65" s="64"/>
      <c r="J65" s="115"/>
      <c r="K65" s="64"/>
      <c r="L65" s="115">
        <f>L63+L64</f>
        <v>75045313</v>
      </c>
    </row>
    <row r="66" spans="1:12" ht="15.75" thickBot="1" x14ac:dyDescent="0.3">
      <c r="A66" s="116"/>
      <c r="D66" s="117"/>
      <c r="F66" s="115"/>
      <c r="G66" s="111"/>
      <c r="H66" s="115"/>
      <c r="J66" s="115"/>
    </row>
    <row r="67" spans="1:12" ht="15.75" thickBot="1" x14ac:dyDescent="0.3">
      <c r="D67" s="117"/>
      <c r="F67" s="118" t="s">
        <v>51</v>
      </c>
      <c r="G67" s="119">
        <v>31375952</v>
      </c>
      <c r="H67" s="119">
        <v>14500234</v>
      </c>
      <c r="I67" s="119">
        <v>1069493</v>
      </c>
      <c r="J67" s="119">
        <v>5521785</v>
      </c>
      <c r="K67" s="120">
        <v>21177849</v>
      </c>
      <c r="L67" s="115"/>
    </row>
    <row r="68" spans="1:12" x14ac:dyDescent="0.25">
      <c r="D68" s="117"/>
      <c r="F68" s="115"/>
      <c r="G68" s="115">
        <f>G67-G62</f>
        <v>0</v>
      </c>
      <c r="H68" s="115">
        <f t="shared" ref="H68:K68" si="5">H67-H62</f>
        <v>0</v>
      </c>
      <c r="I68" s="115">
        <f t="shared" si="5"/>
        <v>0</v>
      </c>
      <c r="J68" s="115">
        <f t="shared" si="5"/>
        <v>0</v>
      </c>
      <c r="K68" s="115">
        <f t="shared" si="5"/>
        <v>0</v>
      </c>
    </row>
  </sheetData>
  <mergeCells count="37">
    <mergeCell ref="C15:D15"/>
    <mergeCell ref="B17:D17"/>
    <mergeCell ref="C5:D5"/>
    <mergeCell ref="C2:D2"/>
    <mergeCell ref="B3:D3"/>
    <mergeCell ref="B9:D9"/>
    <mergeCell ref="B11:D11"/>
    <mergeCell ref="B13:D13"/>
    <mergeCell ref="C57:D57"/>
    <mergeCell ref="C58:D58"/>
    <mergeCell ref="B47:D47"/>
    <mergeCell ref="C48:D48"/>
    <mergeCell ref="C49:D49"/>
    <mergeCell ref="C50:D50"/>
    <mergeCell ref="B51:D51"/>
    <mergeCell ref="C52:D52"/>
    <mergeCell ref="A1:L1"/>
    <mergeCell ref="C53:D53"/>
    <mergeCell ref="C54:D54"/>
    <mergeCell ref="C55:D55"/>
    <mergeCell ref="C56:D56"/>
    <mergeCell ref="B31:D31"/>
    <mergeCell ref="C33:D33"/>
    <mergeCell ref="C35:D35"/>
    <mergeCell ref="C43:D43"/>
    <mergeCell ref="C44:D44"/>
    <mergeCell ref="C19:D19"/>
    <mergeCell ref="B21:D21"/>
    <mergeCell ref="B23:D23"/>
    <mergeCell ref="B25:D25"/>
    <mergeCell ref="B27:D27"/>
    <mergeCell ref="B29:D29"/>
    <mergeCell ref="C59:D59"/>
    <mergeCell ref="C60:D60"/>
    <mergeCell ref="C61:D61"/>
    <mergeCell ref="B62:D62"/>
    <mergeCell ref="I63:K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Lulzim N. Sylejmani</dc:creator>
  <cp:lastModifiedBy>Lulzim N. Sylejmani</cp:lastModifiedBy>
  <dcterms:created xsi:type="dcterms:W3CDTF">2026-01-16T13:40:17Z</dcterms:created>
  <dcterms:modified xsi:type="dcterms:W3CDTF">2026-01-20T12:49:02Z</dcterms:modified>
</cp:coreProperties>
</file>